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<sst xmlns="http://schemas.openxmlformats.org/spreadsheetml/2006/main" count="72" uniqueCount="54">
  <si>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Machinery Costs</t>
  </si>
  <si>
    <t>€</t>
  </si>
  <si>
    <t>Cost Price (initial cost)</t>
  </si>
  <si>
    <t>Trade-in Value</t>
  </si>
  <si>
    <t>Depreciation</t>
  </si>
  <si>
    <t>Insurance, tax</t>
  </si>
  <si>
    <t>-</t>
  </si>
  <si>
    <t>Total annual cost</t>
  </si>
  <si>
    <t>Cost of items per hour</t>
  </si>
  <si>
    <t>Fuel/grease cost/hr.</t>
  </si>
  <si>
    <t>Labour cost/hr.</t>
  </si>
  <si>
    <t>Charge for 20% of time at transport</t>
  </si>
  <si>
    <t>Overhead costs (10% machine costs)</t>
  </si>
  <si>
    <t>Cost €/hr.</t>
  </si>
  <si>
    <t>Profit margin (12.5%)</t>
  </si>
  <si>
    <t>Charge rate/hr. +VAT</t>
  </si>
  <si>
    <t>Splashplate</t>
  </si>
  <si>
    <t>€/hr</t>
  </si>
  <si>
    <r>
      <t>Cost of per 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slurry applied</t>
    </r>
  </si>
  <si>
    <r>
      <t>€/m</t>
    </r>
    <r>
      <rPr>
        <b/>
        <vertAlign val="superscript"/>
        <sz val="12"/>
        <rFont val="Times New Roman"/>
        <family val="1"/>
      </rPr>
      <t>3</t>
    </r>
  </si>
  <si>
    <t>Total Cost/hr</t>
  </si>
  <si>
    <t>Fixed Costs/hr</t>
  </si>
  <si>
    <t>Assumptions</t>
  </si>
  <si>
    <t>Interest Rate (APR %)</t>
  </si>
  <si>
    <t>No. of repayments per year</t>
  </si>
  <si>
    <t>Replacement Age</t>
  </si>
  <si>
    <t>Interest (average per year)</t>
  </si>
  <si>
    <t>Hours worked per year</t>
  </si>
  <si>
    <t>Tractor cost/hr.</t>
  </si>
  <si>
    <r>
      <t>Application rate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/hr)</t>
    </r>
  </si>
  <si>
    <r>
      <t>Cost €/m</t>
    </r>
    <r>
      <rPr>
        <vertAlign val="superscript"/>
        <sz val="12"/>
        <rFont val="Times New Roman"/>
        <family val="1"/>
      </rPr>
      <t>3</t>
    </r>
  </si>
  <si>
    <t>Tractor Power (kW)</t>
  </si>
  <si>
    <t>Application Method</t>
  </si>
  <si>
    <t>Trailing Shoe</t>
  </si>
  <si>
    <t>Cost relative to reference (Splashplate)</t>
  </si>
  <si>
    <t>Note : To add further columns, copy columns E:F and paste them into the first available column on the right</t>
  </si>
  <si>
    <t>Trailing Hose (6m)</t>
  </si>
  <si>
    <t>Trailing Hose (12m)</t>
  </si>
  <si>
    <r>
      <t>Tanker capacity of approximately 10 m</t>
    </r>
    <r>
      <rPr>
        <vertAlign val="superscript"/>
        <sz val="12"/>
        <rFont val="Times New Roman"/>
        <family val="1"/>
      </rPr>
      <t>3</t>
    </r>
  </si>
  <si>
    <t>Only changes values in yellow or blue cells</t>
  </si>
  <si>
    <t>Machine cost/hr.</t>
  </si>
  <si>
    <t>Shallow Injection</t>
  </si>
  <si>
    <t>Cost benefits for saving N fertilizer</t>
  </si>
  <si>
    <t>Manure TAN content (g/kg)</t>
  </si>
  <si>
    <t>Emissions using reference technique (SP) (% TAN emitted)</t>
  </si>
  <si>
    <t>Abatement efficiency (% emission reduction)</t>
  </si>
  <si>
    <r>
      <t>TAN saved per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manure (kg)</t>
    </r>
  </si>
  <si>
    <r>
      <t>Manure density (kg/m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</si>
  <si>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Fertilizer N price (€/kg N)</t>
  </si>
  <si>
    <t>TAN:Mineral fertilizer replacement</t>
  </si>
  <si>
    <t>Fertilizer saved (kg)</t>
  </si>
  <si>
    <r>
      <t>Value of TAN saved (€/m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</si>
  <si>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Cost of method over reference (€/m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</si>
  <si>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Net Profit / Loss (€/m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</si>
</sst>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_-&quot;€&quot;* #,##0.000_-;\-&quot;€&quot;* #,##0.000_-;_-&quot;€&quot;* &quot;-&quot;??_-;_-@_-"/>
    <numFmt numFmtId="177" formatCode="_-&quot;€&quot;* #,##0.0000_-;\-&quot;€&quot;* #,##0.0000_-;_-&quot;€&quot;* &quot;-&quot;??_-;_-@_-"/>
    <numFmt numFmtId="178" formatCode="_-&quot;€&quot;* #,##0.00000_-;\-&quot;€&quot;* #,##0.00000_-;_-&quot;€&quot;* &quot;-&quot;??_-;_-@_-"/>
    <numFmt numFmtId="179" formatCode="_-&quot;€&quot;* #,##0.000000_-;\-&quot;€&quot;* #,##0.000000_-;_-&quot;€&quot;* &quot;-&quot;??_-;_-@_-"/>
    <numFmt numFmtId="180" formatCode="_-&quot;€&quot;* #,##0.0000000_-;\-&quot;€&quot;* #,##0.0000000_-;_-&quot;€&quot;* &quot;-&quot;??_-;_-@_-"/>
    <numFmt numFmtId="181" formatCode="_-* #,##0.0000000_-;\-* #,##0.0000000_-;_-* &quot;-&quot;???????_-;_-@_-"/>
    <numFmt numFmtId="182" formatCode="#,##0.00_ ;\-#,##0.00\ "/>
    <numFmt numFmtId="183" formatCode="_-* #,##0.0_-;\-* #,##0.0_-;_-* &quot;-&quot;??_-;_-@_-"/>
    <numFmt numFmtId="184" formatCode="_-* #,##0_-;\-* #,##0_-;_-* &quot;-&quot;??_-;_-@_-"/>
  </numFmts>
  <fonts count="13">
    <font>
      <sz val="10"/>
      <name val="Trebuchet M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rebuchet MS"/>
      <family val="0"/>
    </font>
    <font>
      <sz val="10"/>
      <color indexed="9"/>
      <name val="Trebuchet MS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10"/>
      <name val="Trebuchet MS"/>
      <family val="0"/>
    </font>
    <font>
      <sz val="12"/>
      <color indexed="10"/>
      <name val="Times New Roman"/>
      <family val="1"/>
    </font>
    <font>
      <sz val="10"/>
      <color indexed="8"/>
      <name val="Trebuchet MS"/>
      <family val="0"/>
    </font>
    <font>
      <u val="single"/>
      <sz val="10"/>
      <color indexed="12"/>
      <name val="Trebuchet MS"/>
      <family val="0"/>
    </font>
    <font>
      <u val="single"/>
      <sz val="10"/>
      <color indexed="36"/>
      <name val="Trebuchet MS"/>
      <family val="0"/>
    </font>
    <font>
      <b/>
      <sz val="12"/>
      <color indexed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shrinkToFit="1"/>
    </xf>
    <xf numFmtId="1" fontId="7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1" fontId="9" fillId="0" borderId="0" xfId="0" applyNumberFormat="1" applyFont="1" applyAlignment="1">
      <alignment shrinkToFit="1"/>
    </xf>
    <xf numFmtId="2" fontId="7" fillId="0" borderId="0" xfId="0" applyNumberFormat="1" applyFont="1" applyAlignment="1">
      <alignment shrinkToFi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68" fontId="2" fillId="2" borderId="8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8" fontId="2" fillId="2" borderId="9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3" borderId="1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1" fillId="4" borderId="1" xfId="0" applyNumberFormat="1" applyFont="1" applyFill="1" applyBorder="1" applyAlignment="1">
      <alignment horizontal="center" vertical="top" wrapText="1"/>
    </xf>
    <xf numFmtId="3" fontId="1" fillId="4" borderId="2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2" fontId="1" fillId="4" borderId="6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1" fillId="5" borderId="5" xfId="0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8" fontId="1" fillId="3" borderId="6" xfId="0" applyNumberFormat="1" applyFont="1" applyFill="1" applyBorder="1" applyAlignment="1">
      <alignment horizontal="center"/>
    </xf>
    <xf numFmtId="8" fontId="1" fillId="5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="70" zoomScaleNormal="70" workbookViewId="0" topLeftCell="A1">
      <selection activeCell="F34" sqref="F34"/>
    </sheetView>
  </sheetViews>
  <sheetFormatPr defaultColWidth="9.140625" defaultRowHeight="19.5" customHeight="1"/>
  <cols>
    <col min="2" max="2" width="46.7109375" style="0" customWidth="1"/>
    <col min="3" max="12" width="16.8515625" style="15" customWidth="1"/>
    <col min="13" max="21" width="7.140625" style="3" customWidth="1"/>
    <col min="22" max="36" width="7.140625" style="0" customWidth="1"/>
  </cols>
  <sheetData>
    <row r="1" ht="19.5" customHeight="1">
      <c r="A1" s="43" t="s">
        <v>35</v>
      </c>
    </row>
    <row r="2" ht="19.5" customHeight="1">
      <c r="A2" s="43" t="s">
        <v>39</v>
      </c>
    </row>
    <row r="4" spans="1:21" s="12" customFormat="1" ht="19.5" customHeight="1">
      <c r="A4" s="1" t="s">
        <v>22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9.5" customHeight="1">
      <c r="A5" s="1"/>
      <c r="B5" s="12" t="s">
        <v>38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  <c r="T5" s="13"/>
      <c r="U5" s="13"/>
    </row>
    <row r="6" spans="1:21" s="12" customFormat="1" ht="19.5" customHeight="1">
      <c r="A6" s="1"/>
      <c r="B6" s="44" t="s">
        <v>32</v>
      </c>
      <c r="C6" s="45"/>
      <c r="D6" s="46" t="s">
        <v>16</v>
      </c>
      <c r="E6" s="45"/>
      <c r="F6" s="46" t="s">
        <v>36</v>
      </c>
      <c r="G6" s="45"/>
      <c r="H6" s="46" t="s">
        <v>37</v>
      </c>
      <c r="I6" s="45"/>
      <c r="J6" s="46" t="s">
        <v>33</v>
      </c>
      <c r="K6" s="45"/>
      <c r="L6" s="46" t="s">
        <v>41</v>
      </c>
      <c r="M6" s="13"/>
      <c r="N6" s="13"/>
      <c r="O6" s="13"/>
      <c r="P6" s="13"/>
      <c r="Q6" s="13"/>
      <c r="R6" s="13"/>
      <c r="S6" s="13"/>
      <c r="T6" s="13"/>
      <c r="U6" s="13"/>
    </row>
    <row r="7" spans="1:21" s="12" customFormat="1" ht="19.5" customHeight="1">
      <c r="A7" s="1"/>
      <c r="B7" s="50" t="s">
        <v>31</v>
      </c>
      <c r="C7" s="51">
        <v>75</v>
      </c>
      <c r="D7" s="52"/>
      <c r="E7" s="51">
        <v>75</v>
      </c>
      <c r="F7" s="52"/>
      <c r="G7" s="51">
        <v>90</v>
      </c>
      <c r="H7" s="52"/>
      <c r="I7" s="51">
        <v>90</v>
      </c>
      <c r="J7" s="52"/>
      <c r="K7" s="51">
        <v>100</v>
      </c>
      <c r="L7" s="52"/>
      <c r="M7" s="13"/>
      <c r="N7" s="13"/>
      <c r="O7" s="13"/>
      <c r="P7" s="13"/>
      <c r="Q7" s="13"/>
      <c r="R7" s="13"/>
      <c r="S7" s="13"/>
      <c r="T7" s="13"/>
      <c r="U7" s="13"/>
    </row>
    <row r="8" spans="1:21" s="12" customFormat="1" ht="19.5" customHeight="1">
      <c r="A8" s="1"/>
      <c r="B8" s="44" t="s">
        <v>25</v>
      </c>
      <c r="C8" s="45">
        <v>8</v>
      </c>
      <c r="D8" s="46">
        <v>5</v>
      </c>
      <c r="E8" s="45">
        <v>8</v>
      </c>
      <c r="F8" s="46">
        <v>5</v>
      </c>
      <c r="G8" s="45">
        <v>8</v>
      </c>
      <c r="H8" s="46">
        <v>5</v>
      </c>
      <c r="I8" s="45">
        <v>8</v>
      </c>
      <c r="J8" s="46">
        <v>5</v>
      </c>
      <c r="K8" s="45">
        <v>8</v>
      </c>
      <c r="L8" s="46">
        <v>5</v>
      </c>
      <c r="M8" s="13"/>
      <c r="N8" s="13"/>
      <c r="O8" s="13"/>
      <c r="P8" s="13"/>
      <c r="Q8" s="13"/>
      <c r="R8" s="13"/>
      <c r="S8" s="13"/>
      <c r="T8" s="13"/>
      <c r="U8" s="13"/>
    </row>
    <row r="9" spans="2:21" s="12" customFormat="1" ht="19.5" customHeight="1">
      <c r="B9" s="47" t="s">
        <v>23</v>
      </c>
      <c r="C9" s="48">
        <v>8</v>
      </c>
      <c r="D9" s="49">
        <v>8</v>
      </c>
      <c r="E9" s="48">
        <v>8</v>
      </c>
      <c r="F9" s="49">
        <v>8</v>
      </c>
      <c r="G9" s="48">
        <v>8</v>
      </c>
      <c r="H9" s="49">
        <v>8</v>
      </c>
      <c r="I9" s="48">
        <v>8</v>
      </c>
      <c r="J9" s="49">
        <v>8</v>
      </c>
      <c r="K9" s="48">
        <v>8</v>
      </c>
      <c r="L9" s="49">
        <v>8</v>
      </c>
      <c r="M9" s="13"/>
      <c r="N9" s="13"/>
      <c r="O9" s="13"/>
      <c r="P9" s="13"/>
      <c r="Q9" s="13"/>
      <c r="R9" s="13"/>
      <c r="S9" s="13"/>
      <c r="T9" s="13"/>
      <c r="U9" s="13"/>
    </row>
    <row r="10" spans="2:21" s="12" customFormat="1" ht="19.5" customHeight="1">
      <c r="B10" s="50" t="s">
        <v>24</v>
      </c>
      <c r="C10" s="51">
        <v>1</v>
      </c>
      <c r="D10" s="52">
        <v>1</v>
      </c>
      <c r="E10" s="51">
        <v>1</v>
      </c>
      <c r="F10" s="52">
        <v>1</v>
      </c>
      <c r="G10" s="51">
        <v>1</v>
      </c>
      <c r="H10" s="52">
        <v>1</v>
      </c>
      <c r="I10" s="51">
        <v>1</v>
      </c>
      <c r="J10" s="52">
        <v>1</v>
      </c>
      <c r="K10" s="51">
        <v>1</v>
      </c>
      <c r="L10" s="52">
        <v>1</v>
      </c>
      <c r="M10" s="13"/>
      <c r="N10" s="13"/>
      <c r="O10" s="13"/>
      <c r="P10" s="13"/>
      <c r="Q10" s="13"/>
      <c r="R10" s="13"/>
      <c r="S10" s="13"/>
      <c r="T10" s="13"/>
      <c r="U10" s="13"/>
    </row>
    <row r="11" spans="2:21" s="12" customFormat="1" ht="19.5" customHeight="1">
      <c r="B11" s="47" t="s">
        <v>27</v>
      </c>
      <c r="C11" s="48">
        <v>1400</v>
      </c>
      <c r="D11" s="49">
        <v>400</v>
      </c>
      <c r="E11" s="48">
        <v>1400</v>
      </c>
      <c r="F11" s="49">
        <v>400</v>
      </c>
      <c r="G11" s="48">
        <v>1400</v>
      </c>
      <c r="H11" s="49">
        <v>400</v>
      </c>
      <c r="I11" s="48">
        <v>1400</v>
      </c>
      <c r="J11" s="49">
        <v>400</v>
      </c>
      <c r="K11" s="48">
        <v>1400</v>
      </c>
      <c r="L11" s="49">
        <v>400</v>
      </c>
      <c r="M11" s="13"/>
      <c r="N11" s="13"/>
      <c r="O11" s="13"/>
      <c r="P11" s="13"/>
      <c r="Q11" s="13"/>
      <c r="R11" s="13"/>
      <c r="S11" s="13"/>
      <c r="T11" s="13"/>
      <c r="U11" s="13"/>
    </row>
    <row r="12" spans="2:21" s="12" customFormat="1" ht="19.5" customHeight="1">
      <c r="B12" s="50" t="s">
        <v>29</v>
      </c>
      <c r="C12" s="51"/>
      <c r="D12" s="52">
        <v>30</v>
      </c>
      <c r="E12" s="51"/>
      <c r="F12" s="52">
        <v>27</v>
      </c>
      <c r="G12" s="51"/>
      <c r="H12" s="52">
        <v>30</v>
      </c>
      <c r="I12" s="51"/>
      <c r="J12" s="52">
        <v>30</v>
      </c>
      <c r="K12" s="51"/>
      <c r="L12" s="52">
        <v>25</v>
      </c>
      <c r="M12" s="13"/>
      <c r="N12" s="13"/>
      <c r="O12" s="13"/>
      <c r="P12" s="13"/>
      <c r="Q12" s="13"/>
      <c r="R12" s="13"/>
      <c r="S12" s="13"/>
      <c r="T12" s="13"/>
      <c r="U12" s="13"/>
    </row>
    <row r="13" spans="2:21" s="12" customFormat="1" ht="19.5" customHeight="1">
      <c r="B13" s="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  <c r="T13" s="13"/>
      <c r="U13" s="13"/>
    </row>
    <row r="14" spans="2:22" s="53" customFormat="1" ht="39" customHeight="1">
      <c r="B14" s="16" t="s">
        <v>0</v>
      </c>
      <c r="C14" s="17" t="str">
        <f>CONCATENATE(C7," kW tractor")</f>
        <v>75 kW tractor</v>
      </c>
      <c r="D14" s="18" t="str">
        <f>D6</f>
        <v>Splashplate</v>
      </c>
      <c r="E14" s="17" t="str">
        <f>CONCATENATE(E7," kW tractor")</f>
        <v>75 kW tractor</v>
      </c>
      <c r="F14" s="18" t="str">
        <f>F6</f>
        <v>Trailing Hose (6m)</v>
      </c>
      <c r="G14" s="17" t="str">
        <f>CONCATENATE(G7," kW tractor")</f>
        <v>90 kW tractor</v>
      </c>
      <c r="H14" s="18" t="str">
        <f>H6</f>
        <v>Trailing Hose (12m)</v>
      </c>
      <c r="I14" s="17" t="str">
        <f>CONCATENATE(I7," kW tractor")</f>
        <v>90 kW tractor</v>
      </c>
      <c r="J14" s="18" t="str">
        <f>J6</f>
        <v>Trailing Shoe</v>
      </c>
      <c r="K14" s="17" t="str">
        <f>CONCATENATE(K7," kW tractor")</f>
        <v>100 kW tractor</v>
      </c>
      <c r="L14" s="18" t="str">
        <f>L6</f>
        <v>Shallow Injection</v>
      </c>
      <c r="M14" s="55"/>
      <c r="N14" s="55"/>
      <c r="O14" s="55"/>
      <c r="P14" s="55"/>
      <c r="Q14" s="55"/>
      <c r="R14" s="55"/>
      <c r="S14" s="55"/>
      <c r="T14" s="55"/>
      <c r="U14" s="55"/>
      <c r="V14" s="54"/>
    </row>
    <row r="15" spans="2:22" ht="19.5" customHeight="1">
      <c r="B15" s="19"/>
      <c r="C15" s="20" t="s">
        <v>1</v>
      </c>
      <c r="D15" s="21" t="s">
        <v>1</v>
      </c>
      <c r="E15" s="20" t="s">
        <v>1</v>
      </c>
      <c r="F15" s="21" t="s">
        <v>1</v>
      </c>
      <c r="G15" s="20" t="s">
        <v>1</v>
      </c>
      <c r="H15" s="21" t="s">
        <v>1</v>
      </c>
      <c r="I15" s="20" t="s">
        <v>1</v>
      </c>
      <c r="J15" s="21" t="s">
        <v>1</v>
      </c>
      <c r="K15" s="20" t="s">
        <v>1</v>
      </c>
      <c r="L15" s="21" t="s">
        <v>1</v>
      </c>
      <c r="P15" s="5"/>
      <c r="Q15" s="5"/>
      <c r="R15" s="5"/>
      <c r="V15" s="2"/>
    </row>
    <row r="16" spans="2:22" ht="19.5" customHeight="1">
      <c r="B16" s="22" t="s">
        <v>2</v>
      </c>
      <c r="C16" s="56">
        <v>50000</v>
      </c>
      <c r="D16" s="57">
        <v>15000</v>
      </c>
      <c r="E16" s="56">
        <v>50000</v>
      </c>
      <c r="F16" s="57">
        <v>25000</v>
      </c>
      <c r="G16" s="56">
        <v>65000</v>
      </c>
      <c r="H16" s="57">
        <v>40000</v>
      </c>
      <c r="I16" s="56">
        <v>65000</v>
      </c>
      <c r="J16" s="57">
        <v>40000</v>
      </c>
      <c r="K16" s="56">
        <v>70000</v>
      </c>
      <c r="L16" s="57">
        <v>45000</v>
      </c>
      <c r="M16" s="4"/>
      <c r="N16" s="4"/>
      <c r="O16" s="4"/>
      <c r="P16" s="6"/>
      <c r="Q16" s="6"/>
      <c r="R16" s="6"/>
      <c r="T16" s="4"/>
      <c r="V16" s="2"/>
    </row>
    <row r="17" spans="2:22" ht="19.5" customHeight="1">
      <c r="B17" s="23" t="s">
        <v>3</v>
      </c>
      <c r="C17" s="58">
        <v>20000</v>
      </c>
      <c r="D17" s="59">
        <v>5000</v>
      </c>
      <c r="E17" s="58">
        <v>20000</v>
      </c>
      <c r="F17" s="59">
        <v>6000</v>
      </c>
      <c r="G17" s="58">
        <v>20000</v>
      </c>
      <c r="H17" s="59">
        <v>12000</v>
      </c>
      <c r="I17" s="58">
        <v>20000</v>
      </c>
      <c r="J17" s="59">
        <v>12000</v>
      </c>
      <c r="K17" s="58">
        <v>20000</v>
      </c>
      <c r="L17" s="59">
        <v>12000</v>
      </c>
      <c r="M17" s="4"/>
      <c r="N17" s="4"/>
      <c r="O17" s="4"/>
      <c r="P17" s="6"/>
      <c r="Q17" s="6"/>
      <c r="R17" s="6"/>
      <c r="V17" s="2"/>
    </row>
    <row r="18" spans="2:22" ht="19.5" customHeight="1">
      <c r="B18" s="23" t="s">
        <v>4</v>
      </c>
      <c r="C18" s="24">
        <f>(C16-C17)/C8</f>
        <v>3750</v>
      </c>
      <c r="D18" s="25">
        <f>(D16-D17)/D8</f>
        <v>2000</v>
      </c>
      <c r="E18" s="24">
        <f>(E16-E17)/E8</f>
        <v>3750</v>
      </c>
      <c r="F18" s="25">
        <f>(F16-F17)/F8</f>
        <v>3800</v>
      </c>
      <c r="G18" s="24">
        <f>(G16-G17)/G8</f>
        <v>5625</v>
      </c>
      <c r="H18" s="25">
        <f>(H16-H17)/H8</f>
        <v>5600</v>
      </c>
      <c r="I18" s="24">
        <f>(I16-I17)/I8</f>
        <v>5625</v>
      </c>
      <c r="J18" s="25">
        <f>(J16-J17)/J8</f>
        <v>5600</v>
      </c>
      <c r="K18" s="24">
        <f>(K16-K17)/K8</f>
        <v>6250</v>
      </c>
      <c r="L18" s="25">
        <f>(L16-L17)/L8</f>
        <v>6600</v>
      </c>
      <c r="P18" s="5"/>
      <c r="Q18" s="5"/>
      <c r="R18" s="5"/>
      <c r="V18" s="2"/>
    </row>
    <row r="19" spans="2:22" ht="19.5" customHeight="1">
      <c r="B19" s="23" t="s">
        <v>26</v>
      </c>
      <c r="C19" s="24">
        <f>((C9*C16*C8*((C10*C8)+1))/(200*C10*C8))/C8</f>
        <v>2250</v>
      </c>
      <c r="D19" s="25">
        <f>((D9*D16*D8*((D10*D8)+1))/(200*D10*D8))/D8</f>
        <v>720</v>
      </c>
      <c r="E19" s="24">
        <f>((E9*E16*E8*((E10*E8)+1))/(200*E10*E8))/E8</f>
        <v>2250</v>
      </c>
      <c r="F19" s="25">
        <f>((F9*F16*F8*((F10*F8)+1))/(200*F10*F8))/F8</f>
        <v>1200</v>
      </c>
      <c r="G19" s="24">
        <f>((G9*G16*G8*((G10*G8)+1))/(200*G10*G8))/G8</f>
        <v>2925</v>
      </c>
      <c r="H19" s="25">
        <f>((H9*H16*H8*((H10*H8)+1))/(200*H10*H8))/H8</f>
        <v>1920</v>
      </c>
      <c r="I19" s="24">
        <f>((I9*I16*I8*((I10*I8)+1))/(200*I10*I8))/I8</f>
        <v>2925</v>
      </c>
      <c r="J19" s="25">
        <f>((J9*J16*J8*((J10*J8)+1))/(200*J10*J8))/J8</f>
        <v>1920</v>
      </c>
      <c r="K19" s="24">
        <f>((K9*K16*K8*((K10*K8)+1))/(200*K10*K8))/K8</f>
        <v>3150</v>
      </c>
      <c r="L19" s="25">
        <f>((L9*L16*L8*((L10*L8)+1))/(200*L10*L8))/L8</f>
        <v>2160</v>
      </c>
      <c r="P19" s="4"/>
      <c r="V19" s="2"/>
    </row>
    <row r="20" spans="2:22" ht="19.5" customHeight="1">
      <c r="B20" s="23" t="s">
        <v>5</v>
      </c>
      <c r="C20" s="58">
        <v>1000</v>
      </c>
      <c r="D20" s="59" t="s">
        <v>6</v>
      </c>
      <c r="E20" s="58">
        <f>$C$20</f>
        <v>1000</v>
      </c>
      <c r="F20" s="59" t="str">
        <f>$D$20</f>
        <v>-</v>
      </c>
      <c r="G20" s="58">
        <f>$C$20</f>
        <v>1000</v>
      </c>
      <c r="H20" s="59" t="str">
        <f>$D$20</f>
        <v>-</v>
      </c>
      <c r="I20" s="58">
        <f>$C$20</f>
        <v>1000</v>
      </c>
      <c r="J20" s="59" t="str">
        <f>$D$20</f>
        <v>-</v>
      </c>
      <c r="K20" s="58">
        <f>$C$20</f>
        <v>1000</v>
      </c>
      <c r="L20" s="59" t="str">
        <f>$D$20</f>
        <v>-</v>
      </c>
      <c r="V20" s="2"/>
    </row>
    <row r="21" spans="2:22" ht="19.5" customHeight="1">
      <c r="B21" s="23" t="s">
        <v>7</v>
      </c>
      <c r="C21" s="24">
        <f>SUM(C18:C20)</f>
        <v>7000</v>
      </c>
      <c r="D21" s="25">
        <f>SUM(D18:D20)</f>
        <v>2720</v>
      </c>
      <c r="E21" s="24">
        <f>SUM(E18:E20)</f>
        <v>7000</v>
      </c>
      <c r="F21" s="25">
        <f>SUM(F18:F20)</f>
        <v>5000</v>
      </c>
      <c r="G21" s="24">
        <f>SUM(G18:G20)</f>
        <v>9550</v>
      </c>
      <c r="H21" s="25">
        <f>SUM(H18:H20)</f>
        <v>7520</v>
      </c>
      <c r="I21" s="24">
        <f>SUM(I18:I20)</f>
        <v>9550</v>
      </c>
      <c r="J21" s="25">
        <f>SUM(J18:J20)</f>
        <v>7520</v>
      </c>
      <c r="K21" s="24">
        <f>SUM(K18:K20)</f>
        <v>10400</v>
      </c>
      <c r="L21" s="25">
        <f>SUM(L18:L20)</f>
        <v>8760</v>
      </c>
      <c r="V21" s="3"/>
    </row>
    <row r="22" spans="2:22" ht="19.5" customHeight="1">
      <c r="B22" s="26" t="s">
        <v>28</v>
      </c>
      <c r="C22" s="27">
        <f>C21/C11</f>
        <v>5</v>
      </c>
      <c r="D22" s="25"/>
      <c r="E22" s="27">
        <f>E21/E11</f>
        <v>5</v>
      </c>
      <c r="F22" s="25"/>
      <c r="G22" s="27">
        <f>G21/G11</f>
        <v>6.821428571428571</v>
      </c>
      <c r="H22" s="25"/>
      <c r="I22" s="27">
        <f>I21/I11</f>
        <v>6.821428571428571</v>
      </c>
      <c r="J22" s="25"/>
      <c r="K22" s="27">
        <f>K21/K11</f>
        <v>7.428571428571429</v>
      </c>
      <c r="L22" s="25"/>
      <c r="V22" s="3"/>
    </row>
    <row r="23" spans="2:22" ht="19.5" customHeight="1">
      <c r="B23" s="28" t="s">
        <v>40</v>
      </c>
      <c r="C23" s="29"/>
      <c r="D23" s="30">
        <f>D21/D11</f>
        <v>6.8</v>
      </c>
      <c r="E23" s="29"/>
      <c r="F23" s="30">
        <f>F21/F11</f>
        <v>12.5</v>
      </c>
      <c r="G23" s="29"/>
      <c r="H23" s="30">
        <f>H21/H11</f>
        <v>18.8</v>
      </c>
      <c r="I23" s="29"/>
      <c r="J23" s="30">
        <f>J21/J11</f>
        <v>18.8</v>
      </c>
      <c r="K23" s="29"/>
      <c r="L23" s="30">
        <f>L21/L11</f>
        <v>21.9</v>
      </c>
      <c r="V23" s="3"/>
    </row>
    <row r="24" spans="2:22" ht="19.5" customHeight="1">
      <c r="B24" s="31" t="s">
        <v>20</v>
      </c>
      <c r="C24" s="32"/>
      <c r="D24" s="33">
        <f>D23+C22</f>
        <v>11.8</v>
      </c>
      <c r="E24" s="32"/>
      <c r="F24" s="33">
        <f>F23+E22</f>
        <v>17.5</v>
      </c>
      <c r="G24" s="32"/>
      <c r="H24" s="33">
        <f>H23+G22</f>
        <v>25.621428571428574</v>
      </c>
      <c r="I24" s="32"/>
      <c r="J24" s="33">
        <f>J23+I22</f>
        <v>25.621428571428574</v>
      </c>
      <c r="K24" s="32"/>
      <c r="L24" s="33">
        <f>L23+K22</f>
        <v>29.32857142857143</v>
      </c>
      <c r="V24" s="3"/>
    </row>
    <row r="25" spans="2:22" ht="19.5" customHeight="1">
      <c r="B25" s="26" t="s">
        <v>8</v>
      </c>
      <c r="C25" s="34"/>
      <c r="D25" s="35" t="s">
        <v>17</v>
      </c>
      <c r="E25" s="34"/>
      <c r="F25" s="35" t="s">
        <v>17</v>
      </c>
      <c r="G25" s="34"/>
      <c r="H25" s="35" t="s">
        <v>17</v>
      </c>
      <c r="I25" s="34"/>
      <c r="J25" s="35" t="s">
        <v>17</v>
      </c>
      <c r="K25" s="34"/>
      <c r="L25" s="35" t="s">
        <v>17</v>
      </c>
      <c r="V25" s="3"/>
    </row>
    <row r="26" spans="2:22" ht="19.5" customHeight="1">
      <c r="B26" s="23" t="s">
        <v>21</v>
      </c>
      <c r="C26" s="27"/>
      <c r="D26" s="36">
        <f>D24</f>
        <v>11.8</v>
      </c>
      <c r="E26" s="27"/>
      <c r="F26" s="36">
        <f>F24</f>
        <v>17.5</v>
      </c>
      <c r="G26" s="27"/>
      <c r="H26" s="36">
        <f>H24</f>
        <v>25.621428571428574</v>
      </c>
      <c r="I26" s="27"/>
      <c r="J26" s="36">
        <f>J24</f>
        <v>25.621428571428574</v>
      </c>
      <c r="K26" s="27"/>
      <c r="L26" s="36">
        <f>L24</f>
        <v>29.32857142857143</v>
      </c>
      <c r="M26" s="7"/>
      <c r="N26" s="7"/>
      <c r="O26" s="7"/>
      <c r="V26" s="3"/>
    </row>
    <row r="27" spans="2:12" ht="19.5" customHeight="1">
      <c r="B27" s="23" t="s">
        <v>9</v>
      </c>
      <c r="C27" s="27"/>
      <c r="D27" s="60">
        <v>4</v>
      </c>
      <c r="E27" s="27"/>
      <c r="F27" s="60">
        <f>$D$27</f>
        <v>4</v>
      </c>
      <c r="G27" s="27"/>
      <c r="H27" s="60">
        <f>$D$27</f>
        <v>4</v>
      </c>
      <c r="I27" s="27"/>
      <c r="J27" s="60">
        <f>$D$27</f>
        <v>4</v>
      </c>
      <c r="K27" s="27"/>
      <c r="L27" s="60">
        <f>$D$27</f>
        <v>4</v>
      </c>
    </row>
    <row r="28" spans="2:22" ht="19.5" customHeight="1">
      <c r="B28" s="23" t="s">
        <v>10</v>
      </c>
      <c r="C28" s="27"/>
      <c r="D28" s="60">
        <v>15</v>
      </c>
      <c r="E28" s="27"/>
      <c r="F28" s="60">
        <f>$D$28</f>
        <v>15</v>
      </c>
      <c r="G28" s="27"/>
      <c r="H28" s="60">
        <f>$D$28</f>
        <v>15</v>
      </c>
      <c r="I28" s="27"/>
      <c r="J28" s="60">
        <f>$D$28</f>
        <v>15</v>
      </c>
      <c r="K28" s="27"/>
      <c r="L28" s="60">
        <f>$D$28</f>
        <v>15</v>
      </c>
      <c r="M28" s="8"/>
      <c r="N28" s="10"/>
      <c r="O28" s="8"/>
      <c r="P28" s="8"/>
      <c r="Q28" s="8"/>
      <c r="R28" s="8"/>
      <c r="S28" s="8"/>
      <c r="T28" s="8"/>
      <c r="U28" s="8"/>
      <c r="V28" s="9"/>
    </row>
    <row r="29" spans="2:22" ht="19.5" customHeight="1">
      <c r="B29" s="23" t="s">
        <v>12</v>
      </c>
      <c r="C29" s="27"/>
      <c r="D29" s="36">
        <f>(D26)*0.1</f>
        <v>1.1800000000000002</v>
      </c>
      <c r="E29" s="27"/>
      <c r="F29" s="36">
        <f>(F26)*0.1</f>
        <v>1.75</v>
      </c>
      <c r="G29" s="27"/>
      <c r="H29" s="36">
        <f>(H26)*0.1</f>
        <v>2.5621428571428577</v>
      </c>
      <c r="I29" s="27"/>
      <c r="J29" s="36">
        <f>(J26)*0.1</f>
        <v>2.5621428571428577</v>
      </c>
      <c r="K29" s="27"/>
      <c r="L29" s="36">
        <f>(L26)*0.1</f>
        <v>2.9328571428571433</v>
      </c>
      <c r="M29" s="11"/>
      <c r="N29" s="8"/>
      <c r="O29" s="8"/>
      <c r="P29" s="8"/>
      <c r="Q29" s="8"/>
      <c r="R29" s="8"/>
      <c r="S29" s="8"/>
      <c r="T29" s="8"/>
      <c r="U29" s="8"/>
      <c r="V29" s="9"/>
    </row>
    <row r="30" spans="2:22" ht="19.5" customHeight="1">
      <c r="B30" s="23" t="s">
        <v>13</v>
      </c>
      <c r="C30" s="27"/>
      <c r="D30" s="36">
        <f>SUM(D26:D29)</f>
        <v>31.98</v>
      </c>
      <c r="E30" s="27"/>
      <c r="F30" s="36">
        <f>SUM(F26:F29)</f>
        <v>38.25</v>
      </c>
      <c r="G30" s="27"/>
      <c r="H30" s="36">
        <f>SUM(H26:H29)</f>
        <v>47.18357142857143</v>
      </c>
      <c r="I30" s="27"/>
      <c r="J30" s="36">
        <f>SUM(J26:J29)</f>
        <v>47.18357142857143</v>
      </c>
      <c r="K30" s="27"/>
      <c r="L30" s="36">
        <f>SUM(L26:L29)</f>
        <v>51.261428571428574</v>
      </c>
      <c r="M30" s="11"/>
      <c r="N30" s="8"/>
      <c r="O30" s="8"/>
      <c r="P30" s="8"/>
      <c r="Q30" s="8"/>
      <c r="R30" s="8"/>
      <c r="S30" s="8"/>
      <c r="T30" s="8"/>
      <c r="U30" s="8"/>
      <c r="V30" s="9"/>
    </row>
    <row r="31" spans="2:22" ht="19.5" customHeight="1">
      <c r="B31" s="23" t="s">
        <v>11</v>
      </c>
      <c r="C31" s="27"/>
      <c r="D31" s="36">
        <f>D30*0.2</f>
        <v>6.396000000000001</v>
      </c>
      <c r="E31" s="27"/>
      <c r="F31" s="36">
        <f>F30*0.2</f>
        <v>7.65</v>
      </c>
      <c r="G31" s="27"/>
      <c r="H31" s="36">
        <f>H30*0.2</f>
        <v>9.436714285714286</v>
      </c>
      <c r="I31" s="27"/>
      <c r="J31" s="36">
        <f>J30*0.2</f>
        <v>9.436714285714286</v>
      </c>
      <c r="K31" s="27"/>
      <c r="L31" s="36">
        <f>L30*0.2</f>
        <v>10.252285714285716</v>
      </c>
      <c r="M31" s="11"/>
      <c r="N31" s="8"/>
      <c r="O31" s="8"/>
      <c r="P31" s="8"/>
      <c r="Q31" s="8"/>
      <c r="R31" s="8"/>
      <c r="S31" s="8"/>
      <c r="T31" s="8"/>
      <c r="U31" s="8"/>
      <c r="V31" s="9"/>
    </row>
    <row r="32" spans="2:22" ht="19.5" customHeight="1">
      <c r="B32" s="23" t="s">
        <v>13</v>
      </c>
      <c r="C32" s="27"/>
      <c r="D32" s="36">
        <f>D30+D31</f>
        <v>38.376000000000005</v>
      </c>
      <c r="E32" s="27"/>
      <c r="F32" s="36">
        <f>F30+F31</f>
        <v>45.9</v>
      </c>
      <c r="G32" s="27"/>
      <c r="H32" s="36">
        <f>H30+H31</f>
        <v>56.62028571428572</v>
      </c>
      <c r="I32" s="27"/>
      <c r="J32" s="36">
        <f>J30+J31</f>
        <v>56.62028571428572</v>
      </c>
      <c r="K32" s="27"/>
      <c r="L32" s="36">
        <f>L30+L31</f>
        <v>61.513714285714286</v>
      </c>
      <c r="M32" s="11"/>
      <c r="N32" s="8"/>
      <c r="O32" s="8"/>
      <c r="P32" s="8"/>
      <c r="Q32" s="8"/>
      <c r="R32" s="8"/>
      <c r="S32" s="8"/>
      <c r="T32" s="8"/>
      <c r="U32" s="8"/>
      <c r="V32" s="9"/>
    </row>
    <row r="33" spans="2:22" ht="19.5" customHeight="1">
      <c r="B33" s="23" t="s">
        <v>14</v>
      </c>
      <c r="C33" s="27"/>
      <c r="D33" s="36">
        <f>D32*0.125</f>
        <v>4.797000000000001</v>
      </c>
      <c r="E33" s="27"/>
      <c r="F33" s="36">
        <f>F32*0.125</f>
        <v>5.7375</v>
      </c>
      <c r="G33" s="27"/>
      <c r="H33" s="36">
        <f>H32*0.125</f>
        <v>7.077535714285715</v>
      </c>
      <c r="I33" s="27"/>
      <c r="J33" s="36">
        <f>J32*0.125</f>
        <v>7.077535714285715</v>
      </c>
      <c r="K33" s="27"/>
      <c r="L33" s="36">
        <f>L32*0.125</f>
        <v>7.689214285714286</v>
      </c>
      <c r="M33" s="11"/>
      <c r="N33" s="8"/>
      <c r="O33" s="8"/>
      <c r="P33" s="8"/>
      <c r="Q33" s="8"/>
      <c r="R33" s="8"/>
      <c r="S33" s="8"/>
      <c r="T33" s="8"/>
      <c r="U33" s="8"/>
      <c r="V33" s="9"/>
    </row>
    <row r="34" spans="2:22" ht="19.5" customHeight="1">
      <c r="B34" s="28" t="s">
        <v>15</v>
      </c>
      <c r="C34" s="37"/>
      <c r="D34" s="38">
        <f>D32+D33</f>
        <v>43.173</v>
      </c>
      <c r="E34" s="37"/>
      <c r="F34" s="38">
        <f>F32+F33</f>
        <v>51.637499999999996</v>
      </c>
      <c r="G34" s="37"/>
      <c r="H34" s="38">
        <f>H32+H33</f>
        <v>63.69782142857144</v>
      </c>
      <c r="I34" s="37"/>
      <c r="J34" s="38">
        <f>J32+J33</f>
        <v>63.69782142857144</v>
      </c>
      <c r="K34" s="37"/>
      <c r="L34" s="38">
        <f>L32+L33</f>
        <v>69.20292857142857</v>
      </c>
      <c r="M34" s="11"/>
      <c r="N34" s="8"/>
      <c r="O34" s="8"/>
      <c r="P34" s="8"/>
      <c r="Q34" s="8"/>
      <c r="R34" s="8"/>
      <c r="S34" s="8"/>
      <c r="T34" s="8"/>
      <c r="U34" s="8"/>
      <c r="V34" s="9"/>
    </row>
    <row r="35" spans="2:22" ht="19.5" customHeight="1">
      <c r="B35" s="16" t="s">
        <v>18</v>
      </c>
      <c r="C35" s="17"/>
      <c r="D35" s="18" t="s">
        <v>19</v>
      </c>
      <c r="E35" s="17"/>
      <c r="F35" s="18" t="s">
        <v>19</v>
      </c>
      <c r="G35" s="17"/>
      <c r="H35" s="18" t="s">
        <v>19</v>
      </c>
      <c r="I35" s="17"/>
      <c r="J35" s="18" t="s">
        <v>19</v>
      </c>
      <c r="K35" s="17"/>
      <c r="L35" s="18" t="s">
        <v>19</v>
      </c>
      <c r="M35" s="11"/>
      <c r="N35" s="8"/>
      <c r="O35" s="8"/>
      <c r="P35" s="8"/>
      <c r="Q35" s="8"/>
      <c r="R35" s="8"/>
      <c r="S35" s="8"/>
      <c r="T35" s="8"/>
      <c r="U35" s="8"/>
      <c r="V35" s="9"/>
    </row>
    <row r="36" spans="2:22" ht="19.5" customHeight="1">
      <c r="B36" s="19" t="s">
        <v>30</v>
      </c>
      <c r="C36" s="29" t="str">
        <f>CONCATENATE("@ ",D12,"m3/hr")</f>
        <v>@ 30m3/hr</v>
      </c>
      <c r="D36" s="30">
        <f>D34/D12</f>
        <v>1.4391</v>
      </c>
      <c r="E36" s="29" t="str">
        <f>CONCATENATE("@ ",F12,"m3/hr")</f>
        <v>@ 27m3/hr</v>
      </c>
      <c r="F36" s="30">
        <f>F34/F12</f>
        <v>1.9124999999999999</v>
      </c>
      <c r="G36" s="29" t="str">
        <f>CONCATENATE("@ ",H12,"m3/hr")</f>
        <v>@ 30m3/hr</v>
      </c>
      <c r="H36" s="30">
        <f>H34/H12</f>
        <v>2.1232607142857147</v>
      </c>
      <c r="I36" s="29" t="str">
        <f>CONCATENATE("@ ",J12,"m3/hr")</f>
        <v>@ 30m3/hr</v>
      </c>
      <c r="J36" s="30">
        <f>J34/J12</f>
        <v>2.1232607142857147</v>
      </c>
      <c r="K36" s="29" t="str">
        <f>CONCATENATE("@ ",L12,"m3/hr")</f>
        <v>@ 25m3/hr</v>
      </c>
      <c r="L36" s="30">
        <f>L34/L12</f>
        <v>2.7681171428571427</v>
      </c>
      <c r="M36" s="11"/>
      <c r="N36" s="8"/>
      <c r="O36" s="8"/>
      <c r="P36" s="8"/>
      <c r="Q36" s="8"/>
      <c r="R36" s="8"/>
      <c r="S36" s="8"/>
      <c r="T36" s="8"/>
      <c r="U36" s="8"/>
      <c r="V36" s="9"/>
    </row>
    <row r="37" spans="2:22" ht="19.5" customHeight="1">
      <c r="B37" s="31" t="s">
        <v>34</v>
      </c>
      <c r="C37" s="39"/>
      <c r="D37" s="40">
        <f>D36/D36</f>
        <v>1</v>
      </c>
      <c r="E37" s="41"/>
      <c r="F37" s="42">
        <f>F36/$D$36</f>
        <v>1.32895559724828</v>
      </c>
      <c r="G37" s="41"/>
      <c r="H37" s="42">
        <f>H36/$D$36</f>
        <v>1.4754087376038598</v>
      </c>
      <c r="I37" s="41"/>
      <c r="J37" s="42">
        <f>J36/$D$36</f>
        <v>1.4754087376038598</v>
      </c>
      <c r="K37" s="41"/>
      <c r="L37" s="42">
        <f>L36/$D$36</f>
        <v>1.9235057625301526</v>
      </c>
      <c r="M37" s="11"/>
      <c r="N37" s="8"/>
      <c r="O37" s="8"/>
      <c r="P37" s="8"/>
      <c r="Q37" s="8"/>
      <c r="R37" s="8"/>
      <c r="S37" s="8"/>
      <c r="T37" s="8"/>
      <c r="U37" s="8"/>
      <c r="V37" s="9"/>
    </row>
    <row r="39" ht="19.5" customHeight="1">
      <c r="A39" s="1" t="s">
        <v>42</v>
      </c>
    </row>
    <row r="40" spans="2:21" s="12" customFormat="1" ht="39.75" customHeight="1">
      <c r="B40" s="61" t="s">
        <v>44</v>
      </c>
      <c r="C40" s="62"/>
      <c r="D40" s="46">
        <v>60</v>
      </c>
      <c r="E40" s="62"/>
      <c r="F40" s="63"/>
      <c r="G40" s="62"/>
      <c r="H40" s="63"/>
      <c r="I40" s="62"/>
      <c r="J40" s="63"/>
      <c r="K40" s="62"/>
      <c r="L40" s="63"/>
      <c r="M40" s="13"/>
      <c r="N40" s="13"/>
      <c r="O40" s="13"/>
      <c r="P40" s="13"/>
      <c r="Q40" s="13"/>
      <c r="R40" s="13"/>
      <c r="S40" s="13"/>
      <c r="T40" s="13"/>
      <c r="U40" s="13"/>
    </row>
    <row r="41" spans="2:21" s="12" customFormat="1" ht="19.5" customHeight="1">
      <c r="B41" s="68" t="s">
        <v>45</v>
      </c>
      <c r="C41" s="69"/>
      <c r="D41" s="70"/>
      <c r="E41" s="69"/>
      <c r="F41" s="52">
        <v>35</v>
      </c>
      <c r="G41" s="69"/>
      <c r="H41" s="52">
        <v>50</v>
      </c>
      <c r="I41" s="69"/>
      <c r="J41" s="52">
        <v>50</v>
      </c>
      <c r="K41" s="69"/>
      <c r="L41" s="52">
        <v>70</v>
      </c>
      <c r="M41" s="13"/>
      <c r="N41" s="13"/>
      <c r="O41" s="13"/>
      <c r="P41" s="13"/>
      <c r="Q41" s="13"/>
      <c r="R41" s="13"/>
      <c r="S41" s="13"/>
      <c r="T41" s="13"/>
      <c r="U41" s="13"/>
    </row>
    <row r="42" spans="2:21" s="12" customFormat="1" ht="19.5" customHeight="1">
      <c r="B42" s="64" t="s">
        <v>43</v>
      </c>
      <c r="C42" s="65"/>
      <c r="D42" s="72">
        <v>1.8</v>
      </c>
      <c r="E42" s="65"/>
      <c r="F42" s="67"/>
      <c r="G42" s="65"/>
      <c r="H42" s="67"/>
      <c r="I42" s="65"/>
      <c r="J42" s="67"/>
      <c r="K42" s="65"/>
      <c r="L42" s="67"/>
      <c r="M42" s="13"/>
      <c r="N42" s="13"/>
      <c r="O42" s="13"/>
      <c r="P42" s="13"/>
      <c r="Q42" s="13"/>
      <c r="R42" s="13"/>
      <c r="S42" s="13"/>
      <c r="T42" s="13"/>
      <c r="U42" s="13"/>
    </row>
    <row r="43" spans="2:21" s="12" customFormat="1" ht="19.5" customHeight="1">
      <c r="B43" s="64" t="s">
        <v>47</v>
      </c>
      <c r="C43" s="65"/>
      <c r="D43" s="49">
        <v>1000</v>
      </c>
      <c r="E43" s="65"/>
      <c r="F43" s="67"/>
      <c r="G43" s="65"/>
      <c r="H43" s="67"/>
      <c r="I43" s="65"/>
      <c r="J43" s="67"/>
      <c r="K43" s="65"/>
      <c r="L43" s="67"/>
      <c r="M43" s="13"/>
      <c r="N43" s="13"/>
      <c r="O43" s="13"/>
      <c r="P43" s="13"/>
      <c r="Q43" s="13"/>
      <c r="R43" s="13"/>
      <c r="S43" s="13"/>
      <c r="T43" s="13"/>
      <c r="U43" s="13"/>
    </row>
    <row r="44" spans="2:21" s="12" customFormat="1" ht="19.5" customHeight="1">
      <c r="B44" s="68" t="s">
        <v>48</v>
      </c>
      <c r="C44" s="69"/>
      <c r="D44" s="73">
        <v>0.8</v>
      </c>
      <c r="E44" s="69"/>
      <c r="F44" s="70"/>
      <c r="G44" s="69"/>
      <c r="H44" s="70"/>
      <c r="I44" s="69"/>
      <c r="J44" s="70"/>
      <c r="K44" s="69"/>
      <c r="L44" s="70"/>
      <c r="M44" s="13"/>
      <c r="N44" s="13"/>
      <c r="O44" s="13"/>
      <c r="P44" s="13"/>
      <c r="Q44" s="13"/>
      <c r="R44" s="13"/>
      <c r="S44" s="13"/>
      <c r="T44" s="13"/>
      <c r="U44" s="13"/>
    </row>
    <row r="45" spans="2:21" s="12" customFormat="1" ht="19.5" customHeight="1">
      <c r="B45" s="64" t="s">
        <v>46</v>
      </c>
      <c r="C45" s="65"/>
      <c r="D45" s="67"/>
      <c r="E45" s="65"/>
      <c r="F45" s="66">
        <f>($D$42*$D$43/1000)*($D$40/100)*(F41/100)</f>
        <v>0.378</v>
      </c>
      <c r="G45" s="65"/>
      <c r="H45" s="66">
        <f>($D$42*$D$43/1000)*($D$40/100)*(H41/100)</f>
        <v>0.54</v>
      </c>
      <c r="I45" s="65"/>
      <c r="J45" s="66">
        <f>($D$42*$D$43/1000)*($D$40/100)*(J41/100)</f>
        <v>0.54</v>
      </c>
      <c r="K45" s="65"/>
      <c r="L45" s="66">
        <f>($D$42*$D$43/1000)*($D$40/100)*(L41/100)</f>
        <v>0.756</v>
      </c>
      <c r="M45" s="13"/>
      <c r="N45" s="13"/>
      <c r="O45" s="13"/>
      <c r="P45" s="13"/>
      <c r="Q45" s="13"/>
      <c r="R45" s="13"/>
      <c r="S45" s="13"/>
      <c r="T45" s="13"/>
      <c r="U45" s="13"/>
    </row>
    <row r="46" spans="2:21" s="12" customFormat="1" ht="19.5" customHeight="1">
      <c r="B46" s="64" t="s">
        <v>49</v>
      </c>
      <c r="C46" s="65"/>
      <c r="D46" s="74">
        <v>1</v>
      </c>
      <c r="E46" s="65"/>
      <c r="F46" s="66"/>
      <c r="G46" s="65"/>
      <c r="H46" s="66"/>
      <c r="I46" s="65"/>
      <c r="J46" s="66"/>
      <c r="K46" s="65"/>
      <c r="L46" s="66"/>
      <c r="M46" s="13"/>
      <c r="N46" s="13"/>
      <c r="O46" s="13"/>
      <c r="P46" s="13"/>
      <c r="Q46" s="13"/>
      <c r="R46" s="13"/>
      <c r="S46" s="13"/>
      <c r="T46" s="13"/>
      <c r="U46" s="13"/>
    </row>
    <row r="47" spans="2:21" s="12" customFormat="1" ht="19.5" customHeight="1">
      <c r="B47" s="64" t="s">
        <v>50</v>
      </c>
      <c r="C47" s="65"/>
      <c r="D47" s="67"/>
      <c r="E47" s="65"/>
      <c r="F47" s="66">
        <f>F45*$D$46</f>
        <v>0.378</v>
      </c>
      <c r="G47" s="65"/>
      <c r="H47" s="66">
        <f>H45*$D$46</f>
        <v>0.54</v>
      </c>
      <c r="I47" s="65"/>
      <c r="J47" s="66">
        <f>J45*$D$46</f>
        <v>0.54</v>
      </c>
      <c r="K47" s="65"/>
      <c r="L47" s="66">
        <f>L45*$D$46</f>
        <v>0.756</v>
      </c>
      <c r="M47" s="13"/>
      <c r="N47" s="13"/>
      <c r="O47" s="13"/>
      <c r="P47" s="13"/>
      <c r="Q47" s="13"/>
      <c r="R47" s="13"/>
      <c r="S47" s="13"/>
      <c r="T47" s="13"/>
      <c r="U47" s="13"/>
    </row>
    <row r="48" spans="2:21" s="12" customFormat="1" ht="19.5" customHeight="1">
      <c r="B48" s="64" t="s">
        <v>51</v>
      </c>
      <c r="C48" s="65"/>
      <c r="D48" s="67"/>
      <c r="E48" s="65"/>
      <c r="F48" s="66">
        <f>F47*$D$44</f>
        <v>0.3024</v>
      </c>
      <c r="G48" s="65"/>
      <c r="H48" s="66">
        <f>H47*$D$44</f>
        <v>0.43200000000000005</v>
      </c>
      <c r="I48" s="65"/>
      <c r="J48" s="66">
        <f>J47*$D$44</f>
        <v>0.43200000000000005</v>
      </c>
      <c r="K48" s="65"/>
      <c r="L48" s="66">
        <f>L47*$D$44</f>
        <v>0.6048</v>
      </c>
      <c r="M48" s="13"/>
      <c r="N48" s="13"/>
      <c r="O48" s="13"/>
      <c r="P48" s="13"/>
      <c r="Q48" s="13"/>
      <c r="R48" s="13"/>
      <c r="S48" s="13"/>
      <c r="T48" s="13"/>
      <c r="U48" s="13"/>
    </row>
    <row r="49" spans="2:21" s="12" customFormat="1" ht="19.5" customHeight="1">
      <c r="B49" s="64" t="s">
        <v>52</v>
      </c>
      <c r="C49" s="65"/>
      <c r="D49" s="67"/>
      <c r="E49" s="65"/>
      <c r="F49" s="75">
        <f>F36-$D$36</f>
        <v>0.4733999999999998</v>
      </c>
      <c r="G49" s="65"/>
      <c r="H49" s="75">
        <f>H36-$D$36</f>
        <v>0.6841607142857147</v>
      </c>
      <c r="I49" s="65"/>
      <c r="J49" s="75">
        <f>J36-$D$36</f>
        <v>0.6841607142857147</v>
      </c>
      <c r="K49" s="65"/>
      <c r="L49" s="75">
        <f>L36-$D$36</f>
        <v>1.3290171428571427</v>
      </c>
      <c r="M49" s="13"/>
      <c r="N49" s="13"/>
      <c r="O49" s="13"/>
      <c r="P49" s="13"/>
      <c r="Q49" s="13"/>
      <c r="R49" s="13"/>
      <c r="S49" s="13"/>
      <c r="T49" s="13"/>
      <c r="U49" s="13"/>
    </row>
    <row r="50" spans="2:21" s="12" customFormat="1" ht="19.5" customHeight="1">
      <c r="B50" s="64" t="s">
        <v>53</v>
      </c>
      <c r="C50" s="65"/>
      <c r="D50" s="67"/>
      <c r="E50" s="65"/>
      <c r="F50" s="75">
        <f>F48-F49</f>
        <v>-0.17099999999999982</v>
      </c>
      <c r="G50" s="65"/>
      <c r="H50" s="75">
        <f>H48-H49</f>
        <v>-0.2521607142857146</v>
      </c>
      <c r="I50" s="65"/>
      <c r="J50" s="75">
        <f>J48-J49</f>
        <v>-0.2521607142857146</v>
      </c>
      <c r="K50" s="65"/>
      <c r="L50" s="75">
        <f>L48-L49</f>
        <v>-0.7242171428571427</v>
      </c>
      <c r="M50" s="13"/>
      <c r="N50" s="13"/>
      <c r="O50" s="13"/>
      <c r="P50" s="13"/>
      <c r="Q50" s="13"/>
      <c r="R50" s="13"/>
      <c r="S50" s="13"/>
      <c r="T50" s="13"/>
      <c r="U50" s="13"/>
    </row>
    <row r="51" spans="2:21" s="12" customFormat="1" ht="19.5" customHeight="1">
      <c r="B51" s="68"/>
      <c r="C51" s="69"/>
      <c r="D51" s="70"/>
      <c r="E51" s="69"/>
      <c r="F51" s="71"/>
      <c r="G51" s="69"/>
      <c r="H51" s="71"/>
      <c r="I51" s="69"/>
      <c r="J51" s="71"/>
      <c r="K51" s="69"/>
      <c r="L51" s="71"/>
      <c r="M51" s="13"/>
      <c r="N51" s="13"/>
      <c r="O51" s="13"/>
      <c r="P51" s="13"/>
      <c r="Q51" s="13"/>
      <c r="R51" s="13"/>
      <c r="S51" s="13"/>
      <c r="T51" s="13"/>
      <c r="U51" s="13"/>
    </row>
    <row r="52" spans="3:21" s="12" customFormat="1" ht="19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3"/>
      <c r="N52" s="13"/>
      <c r="O52" s="13"/>
      <c r="P52" s="13"/>
      <c r="Q52" s="13"/>
      <c r="R52" s="13"/>
      <c r="S52" s="13"/>
      <c r="T52" s="13"/>
      <c r="U52" s="13"/>
    </row>
    <row r="53" spans="3:21" s="12" customFormat="1" ht="19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3"/>
      <c r="N53" s="13"/>
      <c r="O53" s="13"/>
      <c r="P53" s="13"/>
      <c r="Q53" s="13"/>
      <c r="R53" s="13"/>
      <c r="S53" s="13"/>
      <c r="T53" s="13"/>
      <c r="U53" s="13"/>
    </row>
    <row r="54" spans="3:21" s="12" customFormat="1" ht="19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3"/>
      <c r="O54" s="13"/>
      <c r="P54" s="13"/>
      <c r="Q54" s="13"/>
      <c r="R54" s="13"/>
      <c r="S54" s="13"/>
      <c r="T54" s="13"/>
      <c r="U54" s="13"/>
    </row>
    <row r="55" spans="3:21" s="12" customFormat="1" ht="19.5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3"/>
      <c r="U55" s="13"/>
    </row>
    <row r="56" spans="3:21" s="12" customFormat="1" ht="19.5" customHeight="1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3"/>
      <c r="N56" s="13"/>
      <c r="O56" s="13"/>
      <c r="P56" s="13"/>
      <c r="Q56" s="13"/>
      <c r="R56" s="13"/>
      <c r="S56" s="13"/>
      <c r="T56" s="13"/>
      <c r="U56" s="13"/>
    </row>
    <row r="57" spans="3:21" s="12" customFormat="1" ht="19.5" customHeight="1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3"/>
      <c r="N57" s="13"/>
      <c r="O57" s="13"/>
      <c r="P57" s="13"/>
      <c r="Q57" s="13"/>
      <c r="R57" s="13"/>
      <c r="S57" s="13"/>
      <c r="T57" s="13"/>
      <c r="U57" s="13"/>
    </row>
    <row r="58" spans="3:21" s="12" customFormat="1" ht="19.5" customHeight="1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3"/>
      <c r="N58" s="13"/>
      <c r="O58" s="13"/>
      <c r="P58" s="13"/>
      <c r="Q58" s="13"/>
      <c r="R58" s="13"/>
      <c r="S58" s="13"/>
      <c r="T58" s="13"/>
      <c r="U58" s="13"/>
    </row>
    <row r="59" spans="3:21" s="12" customFormat="1" ht="19.5" customHeight="1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3"/>
      <c r="N59" s="13"/>
      <c r="O59" s="13"/>
      <c r="P59" s="13"/>
      <c r="Q59" s="13"/>
      <c r="R59" s="13"/>
      <c r="S59" s="13"/>
      <c r="T59" s="13"/>
      <c r="U59" s="13"/>
    </row>
    <row r="60" spans="3:21" s="12" customFormat="1" ht="19.5" customHeight="1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"/>
      <c r="N60" s="13"/>
      <c r="O60" s="13"/>
      <c r="P60" s="13"/>
      <c r="Q60" s="13"/>
      <c r="R60" s="13"/>
      <c r="S60" s="13"/>
      <c r="T60" s="13"/>
      <c r="U60" s="13"/>
    </row>
    <row r="61" spans="3:21" s="12" customFormat="1" ht="19.5" customHeight="1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3"/>
      <c r="N61" s="13"/>
      <c r="O61" s="13"/>
      <c r="P61" s="13"/>
      <c r="Q61" s="13"/>
      <c r="R61" s="13"/>
      <c r="S61" s="13"/>
      <c r="T61" s="13"/>
      <c r="U61" s="13"/>
    </row>
    <row r="62" spans="3:21" s="12" customFormat="1" ht="19.5" customHeight="1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3"/>
      <c r="N62" s="13"/>
      <c r="O62" s="13"/>
      <c r="P62" s="13"/>
      <c r="Q62" s="13"/>
      <c r="R62" s="13"/>
      <c r="S62" s="13"/>
      <c r="T62" s="13"/>
      <c r="U62" s="13"/>
    </row>
    <row r="63" spans="3:21" s="12" customFormat="1" ht="19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3"/>
      <c r="N63" s="13"/>
      <c r="O63" s="13"/>
      <c r="P63" s="13"/>
      <c r="Q63" s="13"/>
      <c r="R63" s="13"/>
      <c r="S63" s="13"/>
      <c r="T63" s="13"/>
      <c r="U63" s="13"/>
    </row>
    <row r="64" spans="3:21" s="12" customFormat="1" ht="19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3"/>
      <c r="N64" s="13"/>
      <c r="O64" s="13"/>
      <c r="P64" s="13"/>
      <c r="Q64" s="13"/>
      <c r="R64" s="13"/>
      <c r="S64" s="13"/>
      <c r="T64" s="13"/>
      <c r="U64" s="13"/>
    </row>
    <row r="65" spans="3:21" s="12" customFormat="1" ht="19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3"/>
      <c r="N65" s="13"/>
      <c r="O65" s="13"/>
      <c r="P65" s="13"/>
      <c r="Q65" s="13"/>
      <c r="R65" s="13"/>
      <c r="S65" s="13"/>
      <c r="T65" s="13"/>
      <c r="U65" s="13"/>
    </row>
    <row r="66" spans="3:21" s="12" customFormat="1" ht="19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3"/>
      <c r="N66" s="13"/>
      <c r="O66" s="13"/>
      <c r="P66" s="13"/>
      <c r="Q66" s="13"/>
      <c r="R66" s="13"/>
      <c r="S66" s="13"/>
      <c r="T66" s="13"/>
      <c r="U66" s="13"/>
    </row>
    <row r="67" spans="3:21" s="12" customFormat="1" ht="19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/>
      <c r="N67" s="13"/>
      <c r="O67" s="13"/>
      <c r="P67" s="13"/>
      <c r="Q67" s="13"/>
      <c r="R67" s="13"/>
      <c r="S67" s="13"/>
      <c r="T67" s="13"/>
      <c r="U67" s="13"/>
    </row>
    <row r="68" spans="3:21" s="12" customFormat="1" ht="19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3"/>
      <c r="O68" s="13"/>
      <c r="P68" s="13"/>
      <c r="Q68" s="13"/>
      <c r="R68" s="13"/>
      <c r="S68" s="13"/>
      <c r="T68" s="13"/>
      <c r="U68" s="13"/>
    </row>
    <row r="69" spans="3:21" s="12" customFormat="1" ht="19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3"/>
      <c r="N69" s="13"/>
      <c r="O69" s="13"/>
      <c r="P69" s="13"/>
      <c r="Q69" s="13"/>
      <c r="R69" s="13"/>
      <c r="S69" s="13"/>
      <c r="T69" s="13"/>
      <c r="U69" s="13"/>
    </row>
    <row r="70" spans="3:21" s="12" customFormat="1" ht="19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3"/>
      <c r="N70" s="13"/>
      <c r="O70" s="13"/>
      <c r="P70" s="13"/>
      <c r="Q70" s="13"/>
      <c r="R70" s="13"/>
      <c r="S70" s="13"/>
      <c r="T70" s="13"/>
      <c r="U70" s="13"/>
    </row>
    <row r="71" spans="3:21" s="12" customFormat="1" ht="19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3"/>
      <c r="N71" s="13"/>
      <c r="O71" s="13"/>
      <c r="P71" s="13"/>
      <c r="Q71" s="13"/>
      <c r="R71" s="13"/>
      <c r="S71" s="13"/>
      <c r="T71" s="13"/>
      <c r="U71" s="13"/>
    </row>
    <row r="72" spans="3:21" s="12" customFormat="1" ht="19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3"/>
      <c r="N72" s="13"/>
      <c r="O72" s="13"/>
      <c r="P72" s="13"/>
      <c r="Q72" s="13"/>
      <c r="R72" s="13"/>
      <c r="S72" s="13"/>
      <c r="T72" s="13"/>
      <c r="U72" s="13"/>
    </row>
    <row r="73" spans="3:21" s="12" customFormat="1" ht="19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3"/>
      <c r="N73" s="13"/>
      <c r="O73" s="13"/>
      <c r="P73" s="13"/>
      <c r="Q73" s="13"/>
      <c r="R73" s="13"/>
      <c r="S73" s="13"/>
      <c r="T73" s="13"/>
      <c r="U73" s="13"/>
    </row>
    <row r="74" spans="3:21" s="12" customFormat="1" ht="19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3"/>
      <c r="N74" s="13"/>
      <c r="O74" s="13"/>
      <c r="P74" s="13"/>
      <c r="Q74" s="13"/>
      <c r="R74" s="13"/>
      <c r="S74" s="13"/>
      <c r="T74" s="13"/>
      <c r="U74" s="13"/>
    </row>
    <row r="75" spans="3:21" s="12" customFormat="1" ht="19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3"/>
      <c r="N75" s="13"/>
      <c r="O75" s="13"/>
      <c r="P75" s="13"/>
      <c r="Q75" s="13"/>
      <c r="R75" s="13"/>
      <c r="S75" s="13"/>
      <c r="T75" s="13"/>
      <c r="U75" s="13"/>
    </row>
    <row r="76" spans="3:21" s="12" customFormat="1" ht="19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3"/>
      <c r="N76" s="13"/>
      <c r="O76" s="13"/>
      <c r="P76" s="13"/>
      <c r="Q76" s="13"/>
      <c r="R76" s="13"/>
      <c r="S76" s="13"/>
      <c r="T76" s="13"/>
      <c r="U76" s="13"/>
    </row>
    <row r="77" spans="3:21" s="12" customFormat="1" ht="19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3"/>
      <c r="N77" s="13"/>
      <c r="O77" s="13"/>
      <c r="P77" s="13"/>
      <c r="Q77" s="13"/>
      <c r="R77" s="13"/>
      <c r="S77" s="13"/>
      <c r="T77" s="13"/>
      <c r="U77" s="13"/>
    </row>
    <row r="78" spans="3:21" s="12" customFormat="1" ht="19.5" customHeight="1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3"/>
      <c r="N78" s="13"/>
      <c r="O78" s="13"/>
      <c r="P78" s="13"/>
      <c r="Q78" s="13"/>
      <c r="R78" s="13"/>
      <c r="S78" s="13"/>
      <c r="T78" s="13"/>
      <c r="U78" s="13"/>
    </row>
    <row r="79" spans="3:21" s="12" customFormat="1" ht="19.5" customHeight="1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3"/>
      <c r="N79" s="13"/>
      <c r="O79" s="13"/>
      <c r="P79" s="13"/>
      <c r="Q79" s="13"/>
      <c r="R79" s="13"/>
      <c r="S79" s="13"/>
      <c r="T79" s="13"/>
      <c r="U79" s="1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Teagasc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Stan.Lalor</dc:creator>
  <cp:keywords/>
  <dc:description/>
  <cp:lastModifiedBy>Stan.Lalor</cp:lastModifiedBy>
  <dcterms:created xsi:type="dcterms:W3CDTF">2008-02-25T08:39:52Z</dcterms:created>
  <dcterms:modified xsi:type="dcterms:W3CDTF">2009-10-12T08:58:38Z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</Properties>
</file>